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GPN\Desktop\Perso\3rd wing\"/>
    </mc:Choice>
  </mc:AlternateContent>
  <xr:revisionPtr revIDLastSave="0" documentId="13_ncr:1_{8ED38852-0C02-46D2-9638-5586D6B1B710}" xr6:coauthVersionLast="45" xr6:coauthVersionMax="45" xr10:uidLastSave="{00000000-0000-0000-0000-000000000000}"/>
  <workbookProtection workbookAlgorithmName="SHA-512" workbookHashValue="qmUhj02ohEuRY9hSgj1PEaD0h34t1XIsc4t+ctAbu3v30CIpF6XJWJZ1J8WHDGHC7ofBA1PE0USxjnaXN6JNew==" workbookSaltValue="V+iBmw5ynTtsmLp+RTvt7A==" workbookSpinCount="100000" lockStructure="1"/>
  <bookViews>
    <workbookView xWindow="-108" yWindow="-108" windowWidth="23256" windowHeight="12576" xr2:uid="{00000000-000D-0000-FFFF-FFFF00000000}"/>
  </bookViews>
  <sheets>
    <sheet name="Feuil1" sheetId="1" r:id="rId1"/>
    <sheet name="Feuil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6" i="2" l="1"/>
  <c r="O17" i="2"/>
  <c r="O18" i="2"/>
  <c r="O15" i="2"/>
  <c r="N16" i="2"/>
  <c r="N17" i="2"/>
  <c r="N18" i="2"/>
  <c r="N15" i="2"/>
  <c r="I16" i="2"/>
  <c r="H17" i="2"/>
  <c r="H18" i="2"/>
  <c r="H19" i="2"/>
  <c r="E75" i="2" l="1"/>
  <c r="E79" i="2"/>
  <c r="E80" i="2"/>
  <c r="E81" i="2"/>
  <c r="E78" i="2"/>
  <c r="I2" i="2"/>
  <c r="F80" i="2" l="1"/>
  <c r="F78" i="2"/>
  <c r="F81" i="2"/>
  <c r="F79" i="2"/>
  <c r="E2" i="2"/>
  <c r="F21" i="2" s="1"/>
  <c r="G21" i="2" s="1"/>
  <c r="H21" i="2" s="1"/>
  <c r="D28" i="2"/>
  <c r="D16" i="2"/>
  <c r="H78" i="2" l="1"/>
  <c r="G32" i="2"/>
  <c r="G33" i="2" s="1"/>
  <c r="G35" i="2" s="1"/>
  <c r="G22" i="2" s="1"/>
  <c r="H81" i="2"/>
  <c r="H79" i="2"/>
  <c r="H80" i="2"/>
  <c r="F22" i="2" l="1"/>
  <c r="F83" i="2"/>
  <c r="B20" i="1" s="1"/>
  <c r="H22" i="2" l="1"/>
</calcChain>
</file>

<file path=xl/sharedStrings.xml><?xml version="1.0" encoding="utf-8"?>
<sst xmlns="http://schemas.openxmlformats.org/spreadsheetml/2006/main" count="60" uniqueCount="47">
  <si>
    <t>Bar</t>
  </si>
  <si>
    <t>BAR</t>
  </si>
  <si>
    <t>Antenna Elevation</t>
  </si>
  <si>
    <t>ELEVATION</t>
  </si>
  <si>
    <t>Coef Bar</t>
  </si>
  <si>
    <t>Retenu</t>
  </si>
  <si>
    <t>ALTI</t>
  </si>
  <si>
    <t>Radar cone 1bar</t>
  </si>
  <si>
    <t>Résultat</t>
  </si>
  <si>
    <t>Gestion des limites hautes et basses</t>
  </si>
  <si>
    <t>Gestion de l'élévation</t>
  </si>
  <si>
    <t>EL</t>
  </si>
  <si>
    <t>Angle</t>
  </si>
  <si>
    <t>100nm</t>
  </si>
  <si>
    <t xml:space="preserve">EL = </t>
  </si>
  <si>
    <t>Tan angle = EL/607 611</t>
  </si>
  <si>
    <t>d’où EL = TAN Angle * 607611</t>
  </si>
  <si>
    <t>Angle =</t>
  </si>
  <si>
    <t>Radian</t>
  </si>
  <si>
    <t>EL = TAN Angle * 607 611</t>
  </si>
  <si>
    <t>TAN Angle =</t>
  </si>
  <si>
    <t>ft</t>
  </si>
  <si>
    <t>°</t>
  </si>
  <si>
    <t>Aircraft's altitude</t>
  </si>
  <si>
    <t>F14 AWG9 radar cone simulator</t>
  </si>
  <si>
    <t>Opening</t>
  </si>
  <si>
    <t>Calcul temps de cycle</t>
  </si>
  <si>
    <t>Hypothese</t>
  </si>
  <si>
    <t>s</t>
  </si>
  <si>
    <t>pour</t>
  </si>
  <si>
    <t>--&gt;</t>
  </si>
  <si>
    <t>ouverture</t>
  </si>
  <si>
    <t>Réglage</t>
  </si>
  <si>
    <t>Temps  pour 1 bar</t>
  </si>
  <si>
    <t>Temps total cycle</t>
  </si>
  <si>
    <t>Tps cycle</t>
  </si>
  <si>
    <t>Azimuth scan Opening</t>
  </si>
  <si>
    <t>Radar refresh time</t>
  </si>
  <si>
    <t>°/s</t>
  </si>
  <si>
    <t>by Oslo</t>
  </si>
  <si>
    <t>+-65°</t>
  </si>
  <si>
    <t>Angle bas</t>
  </si>
  <si>
    <t>Angle haut</t>
  </si>
  <si>
    <t>EL haute (kft)</t>
  </si>
  <si>
    <t>EL basse (kft)</t>
  </si>
  <si>
    <t>à 100 nm</t>
  </si>
  <si>
    <t>ver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</si>
</sst>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"/>
    <numFmt numFmtId="165" formatCode="_-* #,##0_-;\-* #,##0_-;_-* &quot;-&quot;??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Border="1"/>
    <xf numFmtId="2" fontId="0" fillId="0" borderId="6" xfId="0" applyNumberFormat="1" applyBorder="1"/>
    <xf numFmtId="2" fontId="0" fillId="0" borderId="0" xfId="0" applyNumberFormat="1" applyBorder="1"/>
    <xf numFmtId="0" fontId="3" fillId="2" borderId="0" xfId="0" applyFont="1" applyFill="1"/>
    <xf numFmtId="165" fontId="0" fillId="0" borderId="0" xfId="1" applyNumberFormat="1" applyFont="1"/>
    <xf numFmtId="0" fontId="0" fillId="3" borderId="0" xfId="0" applyFill="1"/>
    <xf numFmtId="165" fontId="0" fillId="3" borderId="0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0" fontId="0" fillId="0" borderId="0" xfId="0" quotePrefix="1" applyAlignment="1">
      <alignment horizontal="right"/>
    </xf>
    <xf numFmtId="2" fontId="0" fillId="0" borderId="0" xfId="0" applyNumberFormat="1"/>
    <xf numFmtId="0" fontId="2" fillId="5" borderId="0" xfId="0" applyFont="1" applyFill="1" applyAlignment="1">
      <alignment horizontal="right"/>
    </xf>
    <xf numFmtId="166" fontId="2" fillId="5" borderId="0" xfId="0" applyNumberFormat="1" applyFont="1" applyFill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2" fontId="2" fillId="0" borderId="0" xfId="0" applyNumberFormat="1" applyFont="1"/>
    <xf numFmtId="0" fontId="6" fillId="3" borderId="0" xfId="0" applyFont="1" applyFill="1" applyAlignment="1">
      <alignment vertical="center"/>
    </xf>
    <xf numFmtId="166" fontId="5" fillId="5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0" xfId="0" applyFont="1" applyFill="1"/>
    <xf numFmtId="2" fontId="0" fillId="0" borderId="0" xfId="0" applyNumberFormat="1" applyAlignment="1">
      <alignment horizontal="center"/>
    </xf>
    <xf numFmtId="2" fontId="2" fillId="5" borderId="8" xfId="0" applyNumberFormat="1" applyFont="1" applyFill="1" applyBorder="1"/>
    <xf numFmtId="2" fontId="2" fillId="5" borderId="9" xfId="0" applyNumberFormat="1" applyFont="1" applyFill="1" applyBorder="1"/>
    <xf numFmtId="0" fontId="2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Upper limit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Feuil2!$E$21:$E$22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Feuil2!$F$21:$F$22</c:f>
              <c:numCache>
                <c:formatCode>0.00</c:formatCode>
                <c:ptCount val="2"/>
                <c:pt idx="0" formatCode="General">
                  <c:v>25</c:v>
                </c:pt>
                <c:pt idx="1">
                  <c:v>31.362932434188281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4C-4665-A5DB-A95EB7999D41}"/>
            </c:ext>
          </c:extLst>
        </c:ser>
        <c:ser>
          <c:idx val="1"/>
          <c:order val="1"/>
          <c:tx>
            <c:v>Lower limit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Feuil2!$E$21:$E$22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Feuil2!$G$21:$G$22</c:f>
              <c:numCache>
                <c:formatCode>0.00</c:formatCode>
                <c:ptCount val="2"/>
                <c:pt idx="0" formatCode="General">
                  <c:v>25</c:v>
                </c:pt>
                <c:pt idx="1">
                  <c:v>6.9670586797755476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4C-4665-A5DB-A95EB7999D41}"/>
            </c:ext>
          </c:extLst>
        </c:ser>
        <c:ser>
          <c:idx val="2"/>
          <c:order val="2"/>
          <c:tx>
            <c:v>Center</c:v>
          </c:tx>
          <c:spPr>
            <a:ln w="1905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Feuil2!$E$21:$E$22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Feuil2!$H$21:$H$22</c:f>
              <c:numCache>
                <c:formatCode>0.00</c:formatCode>
                <c:ptCount val="2"/>
                <c:pt idx="0" formatCode="General">
                  <c:v>25</c:v>
                </c:pt>
                <c:pt idx="1">
                  <c:v>19.164995556981914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59-4FFF-9B1E-F1FE52DDB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477320"/>
        <c:axId val="396478632"/>
      </c:scatterChart>
      <c:valAx>
        <c:axId val="3964773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Distance (nm)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478632"/>
        <c:crossesAt val="0"/>
        <c:crossBetween val="midCat"/>
        <c:majorUnit val="10"/>
        <c:minorUnit val="2"/>
      </c:valAx>
      <c:valAx>
        <c:axId val="396478632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Altitude (k</a:t>
                </a:r>
                <a:r>
                  <a:rPr lang="fr-FR" b="1" baseline="0"/>
                  <a:t> ft)</a:t>
                </a:r>
                <a:endParaRPr lang="fr-FR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477320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07429656957216"/>
          <c:y val="3.566333808844508E-2"/>
          <c:w val="0.26956371347621283"/>
          <c:h val="4.148938518025505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alpha val="93000"/>
      </a:schemeClr>
    </a:solidFill>
    <a:ln w="9525" cap="flat" cmpd="sng" algn="ctr">
      <a:solidFill>
        <a:schemeClr val="accent3">
          <a:alpha val="53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381001</xdr:colOff>
      <xdr:row>5</xdr:row>
      <xdr:rowOff>70896</xdr:rowOff>
    </xdr:from>
    <xdr:to>
      <xdr:col>14</xdr:col>
      <xdr:colOff>482802</xdr:colOff>
      <xdr:row>22</xdr:row>
      <xdr:rowOff>67733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8A5535C-0593-4596-84F0-1FDE56C11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1934" y="1205429"/>
          <a:ext cx="3149801" cy="3713704"/>
        </a:xfrm>
        <a:prstGeom prst="rect">
          <a:avLst/>
        </a:prstGeom>
      </xdr:spPr>
    </xdr:pic>
    <xdr:clientData/>
  </xdr:twoCellAnchor>
  <xdr:twoCellAnchor editAs="oneCell">
    <xdr:from>
      <xdr:col>0</xdr:col>
      <xdr:colOff>141393</xdr:colOff>
      <xdr:row>0</xdr:row>
      <xdr:rowOff>37253</xdr:rowOff>
    </xdr:from>
    <xdr:to>
      <xdr:col>1</xdr:col>
      <xdr:colOff>432503</xdr:colOff>
      <xdr:row>1</xdr:row>
      <xdr:rowOff>287019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2A19CE7-7219-4DD8-AEB5-452F5FC50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93" y="37253"/>
          <a:ext cx="553577" cy="537633"/>
        </a:xfrm>
        <a:prstGeom prst="rect">
          <a:avLst/>
        </a:prstGeom>
      </xdr:spPr>
    </xdr:pic>
    <xdr:clientData/>
  </xdr:twoCellAnchor>
  <xdr:twoCellAnchor>
    <xdr:from>
      <xdr:col>2</xdr:col>
      <xdr:colOff>201506</xdr:colOff>
      <xdr:row>2</xdr:row>
      <xdr:rowOff>38944</xdr:rowOff>
    </xdr:from>
    <xdr:to>
      <xdr:col>21</xdr:col>
      <xdr:colOff>523240</xdr:colOff>
      <xdr:row>26</xdr:row>
      <xdr:rowOff>183724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6BBBF31-5B10-4510-AE43-DC0D424A65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474130</xdr:colOff>
      <xdr:row>0</xdr:row>
      <xdr:rowOff>143932</xdr:rowOff>
    </xdr:from>
    <xdr:to>
      <xdr:col>3</xdr:col>
      <xdr:colOff>423331</xdr:colOff>
      <xdr:row>1</xdr:row>
      <xdr:rowOff>152398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C7CD6947-0A37-43C3-A293-C722C7003EDC}"/>
            </a:ext>
          </a:extLst>
        </xdr:cNvPr>
        <xdr:cNvSpPr txBox="1"/>
      </xdr:nvSpPr>
      <xdr:spPr>
        <a:xfrm>
          <a:off x="736597" y="143932"/>
          <a:ext cx="1380067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i="1">
              <a:solidFill>
                <a:schemeClr val="bg1">
                  <a:lumMod val="50000"/>
                </a:schemeClr>
              </a:solidFill>
            </a:rPr>
            <a:t>www.3rd-wing.net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232410</xdr:colOff>
      <xdr:row>26</xdr:row>
      <xdr:rowOff>76200</xdr:rowOff>
    </xdr:from>
    <xdr:to>
      <xdr:col>7</xdr:col>
      <xdr:colOff>716280</xdr:colOff>
      <xdr:row>28</xdr:row>
      <xdr:rowOff>140970</xdr:rowOff>
    </xdr:to>
    <xdr:sp macro="" textlink="">
      <xdr:nvSpPr>
        <xdr:cNvPr id="2" name="Triangle isocèle 1">
          <a:extLst>
            <a:ext uri="{FF2B5EF4-FFF2-40B4-BE49-F238E27FC236}">
              <a16:creationId xmlns:a16="http://schemas.microsoft.com/office/drawing/2014/main" id="{D574E5A6-E439-431E-9755-AC0E118F5796}"/>
            </a:ext>
          </a:extLst>
        </xdr:cNvPr>
        <xdr:cNvSpPr/>
      </xdr:nvSpPr>
      <xdr:spPr>
        <a:xfrm rot="16200000">
          <a:off x="5013960" y="3920490"/>
          <a:ext cx="430530" cy="2068830"/>
        </a:xfrm>
        <a:prstGeom prst="triangle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="90" zoomScaleNormal="90" workbookViewId="0">
      <selection activeCell="B15" sqref="B15"/>
    </sheetView>
  </sheetViews>
  <sheetFormatPr baseColWidth="10" defaultColWidth="8.88671875" defaultRowHeight="14.4" x14ac:dyDescent="0.3"/>
  <cols>
    <col min="1" max="1" width="3.77734375" style="19" customWidth="1"/>
    <col min="2" max="2" width="17.77734375" style="19" customWidth="1"/>
    <col min="3" max="3" width="3.109375" style="19" customWidth="1"/>
    <col min="4" max="16384" width="8.88671875" style="19"/>
  </cols>
  <sheetData>
    <row r="1" spans="1:22" ht="22.8" customHeight="1" x14ac:dyDescent="0.3">
      <c r="A1" s="23"/>
      <c r="B1" s="23"/>
      <c r="C1" s="23"/>
      <c r="D1" s="51" t="s">
        <v>24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44"/>
    </row>
    <row r="2" spans="1:22" ht="22.8" customHeight="1" x14ac:dyDescent="0.3">
      <c r="A2" s="24"/>
      <c r="B2" s="24"/>
      <c r="C2" s="2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5" t="s">
        <v>39</v>
      </c>
    </row>
    <row r="5" spans="1:22" x14ac:dyDescent="0.3">
      <c r="B5" s="50" t="s">
        <v>23</v>
      </c>
      <c r="C5" s="50"/>
    </row>
    <row r="6" spans="1:22" ht="23.4" customHeight="1" x14ac:dyDescent="0.3">
      <c r="B6" s="25">
        <v>25000</v>
      </c>
      <c r="C6" s="39" t="s">
        <v>21</v>
      </c>
    </row>
    <row r="7" spans="1:22" x14ac:dyDescent="0.3">
      <c r="B7" s="20"/>
    </row>
    <row r="8" spans="1:22" x14ac:dyDescent="0.3">
      <c r="B8" s="21" t="s">
        <v>0</v>
      </c>
    </row>
    <row r="9" spans="1:22" ht="23.4" customHeight="1" x14ac:dyDescent="0.3">
      <c r="B9" s="25">
        <v>1</v>
      </c>
    </row>
    <row r="11" spans="1:22" x14ac:dyDescent="0.3">
      <c r="B11" s="21" t="s">
        <v>2</v>
      </c>
    </row>
    <row r="12" spans="1:22" ht="23.4" customHeight="1" x14ac:dyDescent="0.3">
      <c r="B12" s="25">
        <v>0</v>
      </c>
      <c r="C12" s="39" t="s">
        <v>22</v>
      </c>
    </row>
    <row r="14" spans="1:22" x14ac:dyDescent="0.3">
      <c r="B14" s="22" t="s">
        <v>36</v>
      </c>
    </row>
    <row r="15" spans="1:22" ht="23.4" customHeight="1" x14ac:dyDescent="0.3">
      <c r="B15" s="25">
        <v>10</v>
      </c>
      <c r="C15" s="39" t="s">
        <v>22</v>
      </c>
    </row>
    <row r="19" spans="2:3" x14ac:dyDescent="0.3">
      <c r="B19" s="22" t="s">
        <v>37</v>
      </c>
    </row>
    <row r="20" spans="2:3" ht="23.4" customHeight="1" x14ac:dyDescent="0.3">
      <c r="B20" s="40">
        <f>Feuil2!F83</f>
        <v>0.24615384615384617</v>
      </c>
      <c r="C20" s="39" t="s">
        <v>28</v>
      </c>
    </row>
    <row r="27" spans="2:3" x14ac:dyDescent="0.3">
      <c r="B27" s="46" t="s">
        <v>46</v>
      </c>
    </row>
  </sheetData>
  <sheetProtection algorithmName="SHA-512" hashValue="8pb9O3Uvq4zxsm9oGpgtkJqjAXcUY4KoKjxUvrC8bUpysxDJHM0KPdB4gKltPVSNuF4PrBsVi2uhgZkZMMxQ8Q==" saltValue="Fwuzg60zwM3MUyfQBZh2Kw==" spinCount="100000" sheet="1" objects="1" scenarios="1" selectLockedCells="1"/>
  <mergeCells count="2">
    <mergeCell ref="B5:C5"/>
    <mergeCell ref="D1:U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5F281A0-1DE3-4316-9988-884764DF6643}">
          <x14:formula1>
            <xm:f>Feuil2!$C$16:$C$19</xm:f>
          </x14:formula1>
          <xm:sqref>B9</xm:sqref>
        </x14:dataValidation>
        <x14:dataValidation type="list" allowBlank="1" showInputMessage="1" showErrorMessage="1" xr:uid="{33D7DE9E-A0F2-4C01-A1E1-5EABBD438B11}">
          <x14:formula1>
            <xm:f>Feuil2!$D$1:$D$9</xm:f>
          </x14:formula1>
          <xm:sqref>B6:B7</xm:sqref>
        </x14:dataValidation>
        <x14:dataValidation type="list" allowBlank="1" showInputMessage="1" showErrorMessage="1" xr:uid="{1921860F-EDBB-4682-8C3A-2D780877989B}">
          <x14:formula1>
            <xm:f>Feuil2!$C$28:$C$68</xm:f>
          </x14:formula1>
          <xm:sqref>B12</xm:sqref>
        </x14:dataValidation>
        <x14:dataValidation type="list" allowBlank="1" showInputMessage="1" showErrorMessage="1" xr:uid="{810D5AC1-3C0A-4BCA-9786-7131278F0BFC}">
          <x14:formula1>
            <xm:f>Feuil2!$H$2:$H$5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226A-34DA-4FAA-994E-1B9C0529E931}">
  <dimension ref="C1:O83"/>
  <sheetViews>
    <sheetView topLeftCell="B1" workbookViewId="0">
      <selection activeCell="E9" sqref="C1:E9"/>
    </sheetView>
  </sheetViews>
  <sheetFormatPr baseColWidth="10" defaultRowHeight="14.4" x14ac:dyDescent="0.3"/>
  <sheetData>
    <row r="1" spans="3:15" x14ac:dyDescent="0.3">
      <c r="C1" s="12" t="s">
        <v>6</v>
      </c>
      <c r="D1" s="41">
        <v>0</v>
      </c>
      <c r="E1" s="11" t="s">
        <v>5</v>
      </c>
      <c r="G1" s="2" t="s">
        <v>25</v>
      </c>
      <c r="H1" s="3"/>
      <c r="I1" s="4" t="s">
        <v>5</v>
      </c>
    </row>
    <row r="2" spans="3:15" x14ac:dyDescent="0.3">
      <c r="C2" s="5"/>
      <c r="D2" s="42">
        <v>40000</v>
      </c>
      <c r="E2" s="7">
        <f>Feuil1!B6</f>
        <v>25000</v>
      </c>
      <c r="G2" s="5"/>
      <c r="H2" s="6">
        <v>65</v>
      </c>
      <c r="I2" s="7">
        <f>Feuil1!B15</f>
        <v>10</v>
      </c>
    </row>
    <row r="3" spans="3:15" x14ac:dyDescent="0.3">
      <c r="C3" s="5"/>
      <c r="D3" s="42">
        <v>35000</v>
      </c>
      <c r="E3" s="7"/>
      <c r="G3" s="5"/>
      <c r="H3" s="6">
        <v>40</v>
      </c>
      <c r="I3" s="7"/>
    </row>
    <row r="4" spans="3:15" x14ac:dyDescent="0.3">
      <c r="C4" s="5"/>
      <c r="D4" s="42">
        <v>30000</v>
      </c>
      <c r="E4" s="7"/>
      <c r="G4" s="5"/>
      <c r="H4" s="6">
        <v>20</v>
      </c>
      <c r="I4" s="7"/>
    </row>
    <row r="5" spans="3:15" x14ac:dyDescent="0.3">
      <c r="C5" s="5"/>
      <c r="D5" s="42">
        <v>25000</v>
      </c>
      <c r="E5" s="7"/>
      <c r="G5" s="8"/>
      <c r="H5" s="9">
        <v>10</v>
      </c>
      <c r="I5" s="10"/>
    </row>
    <row r="6" spans="3:15" x14ac:dyDescent="0.3">
      <c r="C6" s="5"/>
      <c r="D6" s="42">
        <v>20000</v>
      </c>
      <c r="E6" s="7"/>
    </row>
    <row r="7" spans="3:15" x14ac:dyDescent="0.3">
      <c r="C7" s="5"/>
      <c r="D7" s="42">
        <v>15000</v>
      </c>
      <c r="E7" s="7"/>
    </row>
    <row r="8" spans="3:15" x14ac:dyDescent="0.3">
      <c r="C8" s="5"/>
      <c r="D8" s="42">
        <v>10000</v>
      </c>
      <c r="E8" s="7"/>
    </row>
    <row r="9" spans="3:15" x14ac:dyDescent="0.3">
      <c r="C9" s="8"/>
      <c r="D9" s="43">
        <v>5000</v>
      </c>
      <c r="E9" s="10"/>
    </row>
    <row r="12" spans="3:15" ht="18" x14ac:dyDescent="0.35">
      <c r="C12" s="17" t="s">
        <v>9</v>
      </c>
      <c r="D12" s="17"/>
      <c r="E12" s="17"/>
      <c r="F12" s="17"/>
      <c r="G12" s="17"/>
      <c r="H12" s="17"/>
      <c r="I12" s="17"/>
      <c r="J12" s="17"/>
      <c r="K12" s="17"/>
    </row>
    <row r="14" spans="3:15" x14ac:dyDescent="0.3">
      <c r="L14" t="s">
        <v>42</v>
      </c>
      <c r="M14" t="s">
        <v>41</v>
      </c>
      <c r="N14" t="s">
        <v>43</v>
      </c>
      <c r="O14" t="s">
        <v>44</v>
      </c>
    </row>
    <row r="15" spans="3:15" x14ac:dyDescent="0.3">
      <c r="C15" s="12" t="s">
        <v>1</v>
      </c>
      <c r="D15" s="3" t="s">
        <v>5</v>
      </c>
      <c r="E15" s="14" t="s">
        <v>7</v>
      </c>
      <c r="F15" s="3"/>
      <c r="G15" s="2" t="s">
        <v>4</v>
      </c>
      <c r="H15" s="3"/>
      <c r="I15" s="4" t="s">
        <v>5</v>
      </c>
      <c r="K15">
        <v>1</v>
      </c>
      <c r="L15">
        <v>0.6</v>
      </c>
      <c r="M15">
        <v>-1.7</v>
      </c>
      <c r="N15" s="47">
        <f>TAN(2*3.1415*L15/360)*607611/1000</f>
        <v>6.3629324341882789</v>
      </c>
      <c r="O15" s="47">
        <f>TAN(2*3.1415*M15/360)*607611/1000</f>
        <v>-18.032941320224452</v>
      </c>
    </row>
    <row r="16" spans="3:15" x14ac:dyDescent="0.3">
      <c r="C16" s="5">
        <v>8</v>
      </c>
      <c r="D16" s="6">
        <f>Feuil1!B9</f>
        <v>1</v>
      </c>
      <c r="E16" s="5">
        <v>0</v>
      </c>
      <c r="F16" s="6">
        <v>0</v>
      </c>
      <c r="G16" s="5">
        <v>1</v>
      </c>
      <c r="H16" s="6">
        <v>1</v>
      </c>
      <c r="I16" s="15">
        <f>VLOOKUP(Feuil1!B9,Feuil2!G16:H19,2)</f>
        <v>1</v>
      </c>
      <c r="K16">
        <v>2</v>
      </c>
      <c r="L16">
        <v>1.3</v>
      </c>
      <c r="M16">
        <v>-2.2999999999999998</v>
      </c>
      <c r="N16" s="47">
        <f t="shared" ref="N16:N18" si="0">TAN(2*3.1415*L16/360)*607611/1000</f>
        <v>13.788215701093097</v>
      </c>
      <c r="O16" s="47">
        <f t="shared" ref="O16:O18" si="1">TAN(2*3.1415*M16/360)*607611/1000</f>
        <v>-24.403458202800465</v>
      </c>
    </row>
    <row r="17" spans="3:15" x14ac:dyDescent="0.3">
      <c r="C17" s="5">
        <v>4</v>
      </c>
      <c r="D17" s="6"/>
      <c r="E17" s="8">
        <v>100</v>
      </c>
      <c r="F17" s="9">
        <v>12.2</v>
      </c>
      <c r="G17" s="5">
        <v>2</v>
      </c>
      <c r="H17" s="16">
        <f>19.1/12.2</f>
        <v>1.5655737704918036</v>
      </c>
      <c r="I17" s="7"/>
      <c r="K17">
        <v>4</v>
      </c>
      <c r="L17">
        <v>2.7</v>
      </c>
      <c r="M17">
        <v>-3.6</v>
      </c>
      <c r="N17" s="47">
        <f t="shared" si="0"/>
        <v>28.653361037099721</v>
      </c>
      <c r="O17" s="47">
        <f t="shared" si="1"/>
        <v>-38.226513481197237</v>
      </c>
    </row>
    <row r="18" spans="3:15" x14ac:dyDescent="0.3">
      <c r="C18" s="5">
        <v>2</v>
      </c>
      <c r="D18" s="6"/>
      <c r="G18" s="5">
        <v>4</v>
      </c>
      <c r="H18" s="16">
        <f>33.4/12.2</f>
        <v>2.737704918032787</v>
      </c>
      <c r="I18" s="7"/>
      <c r="K18">
        <v>8</v>
      </c>
      <c r="L18">
        <v>5.2</v>
      </c>
      <c r="M18">
        <v>-6.3</v>
      </c>
      <c r="N18" s="47">
        <f t="shared" si="0"/>
        <v>55.295292982528053</v>
      </c>
      <c r="O18" s="47">
        <f t="shared" si="1"/>
        <v>-67.078884489917542</v>
      </c>
    </row>
    <row r="19" spans="3:15" x14ac:dyDescent="0.3">
      <c r="C19" s="8">
        <v>1</v>
      </c>
      <c r="D19" s="9"/>
      <c r="G19" s="5">
        <v>8</v>
      </c>
      <c r="H19" s="16">
        <f>60.8/12.2</f>
        <v>4.9836065573770494</v>
      </c>
      <c r="I19" s="10"/>
      <c r="M19" t="s">
        <v>45</v>
      </c>
    </row>
    <row r="20" spans="3:15" x14ac:dyDescent="0.3">
      <c r="E20" s="31" t="s">
        <v>8</v>
      </c>
      <c r="F20" s="32"/>
      <c r="G20" s="32"/>
      <c r="H20" s="33"/>
    </row>
    <row r="21" spans="3:15" x14ac:dyDescent="0.3">
      <c r="E21" s="34">
        <v>0</v>
      </c>
      <c r="F21" s="35">
        <f>E2/1000</f>
        <v>25</v>
      </c>
      <c r="G21" s="35">
        <f>F21</f>
        <v>25</v>
      </c>
      <c r="H21" s="36">
        <f>G21</f>
        <v>25</v>
      </c>
    </row>
    <row r="22" spans="3:15" x14ac:dyDescent="0.3">
      <c r="E22" s="37">
        <v>100</v>
      </c>
      <c r="F22" s="48">
        <f>F21+VLOOKUP(D16,K15:O18,4)+G35</f>
        <v>31.362932434188281</v>
      </c>
      <c r="G22" s="48">
        <f>G21+VLOOKUP(D16,K15:O18,5)+G35</f>
        <v>6.9670586797755476</v>
      </c>
      <c r="H22" s="49">
        <f>(F22+G22)/2</f>
        <v>19.164995556981914</v>
      </c>
    </row>
    <row r="24" spans="3:15" ht="18" x14ac:dyDescent="0.35">
      <c r="C24" s="17" t="s">
        <v>10</v>
      </c>
      <c r="D24" s="17"/>
      <c r="E24" s="17"/>
      <c r="F24" s="17"/>
      <c r="G24" s="17"/>
      <c r="H24" s="17"/>
      <c r="I24" s="17"/>
      <c r="J24" s="17"/>
      <c r="K24" s="17"/>
    </row>
    <row r="27" spans="3:15" x14ac:dyDescent="0.3">
      <c r="C27" s="2" t="s">
        <v>3</v>
      </c>
      <c r="D27" s="4" t="s">
        <v>5</v>
      </c>
    </row>
    <row r="28" spans="3:15" x14ac:dyDescent="0.3">
      <c r="C28" s="5">
        <v>10</v>
      </c>
      <c r="D28" s="7">
        <f>Feuil1!B12</f>
        <v>0</v>
      </c>
      <c r="F28" t="s">
        <v>12</v>
      </c>
      <c r="I28" t="s">
        <v>11</v>
      </c>
    </row>
    <row r="29" spans="3:15" x14ac:dyDescent="0.3">
      <c r="C29" s="5">
        <v>9.5</v>
      </c>
      <c r="D29" s="7"/>
    </row>
    <row r="30" spans="3:15" x14ac:dyDescent="0.3">
      <c r="C30" s="5">
        <v>9</v>
      </c>
      <c r="D30" s="7"/>
      <c r="G30" t="s">
        <v>13</v>
      </c>
      <c r="H30" s="18">
        <v>607611</v>
      </c>
    </row>
    <row r="31" spans="3:15" x14ac:dyDescent="0.3">
      <c r="C31" s="5">
        <v>8.5</v>
      </c>
      <c r="D31" s="7"/>
    </row>
    <row r="32" spans="3:15" x14ac:dyDescent="0.3">
      <c r="C32" s="5">
        <v>8</v>
      </c>
      <c r="D32" s="7"/>
      <c r="F32" s="13" t="s">
        <v>17</v>
      </c>
      <c r="G32" s="1">
        <f>2*3.1415*D28/360</f>
        <v>0</v>
      </c>
      <c r="H32" t="s">
        <v>18</v>
      </c>
    </row>
    <row r="33" spans="3:9" x14ac:dyDescent="0.3">
      <c r="C33" s="5">
        <v>7.5</v>
      </c>
      <c r="D33" s="7"/>
      <c r="F33" t="s">
        <v>20</v>
      </c>
      <c r="G33">
        <f>TAN(G32)</f>
        <v>0</v>
      </c>
      <c r="I33" t="s">
        <v>16</v>
      </c>
    </row>
    <row r="34" spans="3:9" x14ac:dyDescent="0.3">
      <c r="C34" s="5">
        <v>7</v>
      </c>
      <c r="D34" s="7"/>
    </row>
    <row r="35" spans="3:9" x14ac:dyDescent="0.3">
      <c r="C35" s="5">
        <v>6.5</v>
      </c>
      <c r="D35" s="7"/>
      <c r="F35" s="29" t="s">
        <v>14</v>
      </c>
      <c r="G35" s="30">
        <f>G33*607611/1000</f>
        <v>0</v>
      </c>
      <c r="I35" t="s">
        <v>15</v>
      </c>
    </row>
    <row r="36" spans="3:9" x14ac:dyDescent="0.3">
      <c r="C36" s="5">
        <v>6</v>
      </c>
      <c r="D36" s="7"/>
      <c r="I36" t="s">
        <v>19</v>
      </c>
    </row>
    <row r="37" spans="3:9" x14ac:dyDescent="0.3">
      <c r="C37" s="5">
        <v>5.5</v>
      </c>
      <c r="D37" s="7"/>
    </row>
    <row r="38" spans="3:9" x14ac:dyDescent="0.3">
      <c r="C38" s="5">
        <v>5</v>
      </c>
      <c r="D38" s="7"/>
    </row>
    <row r="39" spans="3:9" x14ac:dyDescent="0.3">
      <c r="C39" s="5">
        <v>4.5</v>
      </c>
      <c r="D39" s="7"/>
    </row>
    <row r="40" spans="3:9" x14ac:dyDescent="0.3">
      <c r="C40" s="5">
        <v>4</v>
      </c>
      <c r="D40" s="7"/>
    </row>
    <row r="41" spans="3:9" x14ac:dyDescent="0.3">
      <c r="C41" s="5">
        <v>3.5</v>
      </c>
      <c r="D41" s="7"/>
    </row>
    <row r="42" spans="3:9" x14ac:dyDescent="0.3">
      <c r="C42" s="5">
        <v>3</v>
      </c>
      <c r="D42" s="7"/>
    </row>
    <row r="43" spans="3:9" x14ac:dyDescent="0.3">
      <c r="C43" s="5">
        <v>2.5</v>
      </c>
      <c r="D43" s="7"/>
    </row>
    <row r="44" spans="3:9" x14ac:dyDescent="0.3">
      <c r="C44" s="5">
        <v>2</v>
      </c>
      <c r="D44" s="7"/>
    </row>
    <row r="45" spans="3:9" x14ac:dyDescent="0.3">
      <c r="C45" s="5">
        <v>1.5</v>
      </c>
      <c r="D45" s="7"/>
    </row>
    <row r="46" spans="3:9" x14ac:dyDescent="0.3">
      <c r="C46" s="5">
        <v>1</v>
      </c>
      <c r="D46" s="7"/>
    </row>
    <row r="47" spans="3:9" x14ac:dyDescent="0.3">
      <c r="C47" s="5">
        <v>0.5</v>
      </c>
      <c r="D47" s="7"/>
    </row>
    <row r="48" spans="3:9" x14ac:dyDescent="0.3">
      <c r="C48" s="5">
        <v>0</v>
      </c>
      <c r="D48" s="10"/>
    </row>
    <row r="49" spans="3:4" x14ac:dyDescent="0.3">
      <c r="C49" s="5">
        <v>-0.5</v>
      </c>
      <c r="D49" s="7"/>
    </row>
    <row r="50" spans="3:4" x14ac:dyDescent="0.3">
      <c r="C50" s="5">
        <v>-1</v>
      </c>
      <c r="D50" s="7"/>
    </row>
    <row r="51" spans="3:4" x14ac:dyDescent="0.3">
      <c r="C51" s="5">
        <v>-1.5</v>
      </c>
      <c r="D51" s="7"/>
    </row>
    <row r="52" spans="3:4" x14ac:dyDescent="0.3">
      <c r="C52" s="5">
        <v>-2</v>
      </c>
      <c r="D52" s="7"/>
    </row>
    <row r="53" spans="3:4" x14ac:dyDescent="0.3">
      <c r="C53" s="5">
        <v>-2.5</v>
      </c>
      <c r="D53" s="7"/>
    </row>
    <row r="54" spans="3:4" x14ac:dyDescent="0.3">
      <c r="C54" s="5">
        <v>-3</v>
      </c>
      <c r="D54" s="7"/>
    </row>
    <row r="55" spans="3:4" x14ac:dyDescent="0.3">
      <c r="C55" s="5">
        <v>-3.5</v>
      </c>
      <c r="D55" s="7"/>
    </row>
    <row r="56" spans="3:4" x14ac:dyDescent="0.3">
      <c r="C56" s="5">
        <v>-4</v>
      </c>
      <c r="D56" s="7"/>
    </row>
    <row r="57" spans="3:4" x14ac:dyDescent="0.3">
      <c r="C57" s="5">
        <v>-4.5</v>
      </c>
      <c r="D57" s="7"/>
    </row>
    <row r="58" spans="3:4" x14ac:dyDescent="0.3">
      <c r="C58" s="5">
        <v>-5</v>
      </c>
      <c r="D58" s="7"/>
    </row>
    <row r="59" spans="3:4" x14ac:dyDescent="0.3">
      <c r="C59" s="5">
        <v>-5.5</v>
      </c>
      <c r="D59" s="7"/>
    </row>
    <row r="60" spans="3:4" x14ac:dyDescent="0.3">
      <c r="C60" s="5">
        <v>-6</v>
      </c>
      <c r="D60" s="7"/>
    </row>
    <row r="61" spans="3:4" x14ac:dyDescent="0.3">
      <c r="C61" s="5">
        <v>-6.5</v>
      </c>
      <c r="D61" s="7"/>
    </row>
    <row r="62" spans="3:4" x14ac:dyDescent="0.3">
      <c r="C62" s="5">
        <v>-7</v>
      </c>
      <c r="D62" s="7"/>
    </row>
    <row r="63" spans="3:4" x14ac:dyDescent="0.3">
      <c r="C63" s="5">
        <v>-7.5</v>
      </c>
      <c r="D63" s="7"/>
    </row>
    <row r="64" spans="3:4" x14ac:dyDescent="0.3">
      <c r="C64" s="5">
        <v>-8</v>
      </c>
      <c r="D64" s="7"/>
    </row>
    <row r="65" spans="3:11" x14ac:dyDescent="0.3">
      <c r="C65" s="5">
        <v>-8.5</v>
      </c>
      <c r="D65" s="7"/>
    </row>
    <row r="66" spans="3:11" x14ac:dyDescent="0.3">
      <c r="C66" s="5">
        <v>-9</v>
      </c>
      <c r="D66" s="7"/>
    </row>
    <row r="67" spans="3:11" x14ac:dyDescent="0.3">
      <c r="C67" s="5">
        <v>-9.5</v>
      </c>
      <c r="D67" s="7"/>
    </row>
    <row r="68" spans="3:11" x14ac:dyDescent="0.3">
      <c r="C68" s="5">
        <v>-10</v>
      </c>
      <c r="D68" s="10"/>
    </row>
    <row r="69" spans="3:11" x14ac:dyDescent="0.3">
      <c r="C69" s="6"/>
      <c r="D69" s="6"/>
    </row>
    <row r="71" spans="3:11" ht="18" x14ac:dyDescent="0.35">
      <c r="C71" s="17" t="s">
        <v>26</v>
      </c>
      <c r="D71" s="17"/>
      <c r="E71" s="17"/>
      <c r="F71" s="17"/>
      <c r="G71" s="17"/>
      <c r="H71" s="17"/>
      <c r="I71" s="17"/>
      <c r="J71" s="17"/>
      <c r="K71" s="17"/>
    </row>
    <row r="73" spans="3:11" x14ac:dyDescent="0.3">
      <c r="C73" t="s">
        <v>27</v>
      </c>
    </row>
    <row r="74" spans="3:11" x14ac:dyDescent="0.3">
      <c r="C74">
        <v>1.6</v>
      </c>
      <c r="D74" t="s">
        <v>28</v>
      </c>
      <c r="E74" t="s">
        <v>29</v>
      </c>
      <c r="F74" s="26" t="s">
        <v>40</v>
      </c>
      <c r="G74" s="26" t="s">
        <v>30</v>
      </c>
      <c r="H74">
        <v>130</v>
      </c>
      <c r="I74" t="s">
        <v>22</v>
      </c>
    </row>
    <row r="75" spans="3:11" x14ac:dyDescent="0.3">
      <c r="D75" s="27" t="s">
        <v>30</v>
      </c>
      <c r="E75" s="28">
        <f>H74/C74</f>
        <v>81.25</v>
      </c>
      <c r="F75" t="s">
        <v>38</v>
      </c>
    </row>
    <row r="77" spans="3:11" x14ac:dyDescent="0.3">
      <c r="D77" t="s">
        <v>32</v>
      </c>
      <c r="E77" t="s">
        <v>31</v>
      </c>
      <c r="F77" t="s">
        <v>33</v>
      </c>
      <c r="H77" t="s">
        <v>34</v>
      </c>
    </row>
    <row r="78" spans="3:11" x14ac:dyDescent="0.3">
      <c r="D78">
        <v>10</v>
      </c>
      <c r="E78">
        <f>D78*2</f>
        <v>20</v>
      </c>
      <c r="F78" s="28">
        <f>E78/$E$75</f>
        <v>0.24615384615384617</v>
      </c>
      <c r="H78" s="28">
        <f>F78*$D$16</f>
        <v>0.24615384615384617</v>
      </c>
      <c r="I78" t="s">
        <v>28</v>
      </c>
    </row>
    <row r="79" spans="3:11" x14ac:dyDescent="0.3">
      <c r="D79">
        <v>20</v>
      </c>
      <c r="E79">
        <f t="shared" ref="E79:E81" si="2">D79*2</f>
        <v>40</v>
      </c>
      <c r="F79" s="28">
        <f t="shared" ref="F79:F81" si="3">E79/$E$75</f>
        <v>0.49230769230769234</v>
      </c>
      <c r="H79" s="28">
        <f t="shared" ref="H79:H81" si="4">F79*$D$16</f>
        <v>0.49230769230769234</v>
      </c>
      <c r="I79" t="s">
        <v>28</v>
      </c>
    </row>
    <row r="80" spans="3:11" x14ac:dyDescent="0.3">
      <c r="D80">
        <v>40</v>
      </c>
      <c r="E80">
        <f t="shared" si="2"/>
        <v>80</v>
      </c>
      <c r="F80" s="28">
        <f t="shared" si="3"/>
        <v>0.98461538461538467</v>
      </c>
      <c r="H80" s="28">
        <f t="shared" si="4"/>
        <v>0.98461538461538467</v>
      </c>
      <c r="I80" t="s">
        <v>28</v>
      </c>
    </row>
    <row r="81" spans="4:9" x14ac:dyDescent="0.3">
      <c r="D81">
        <v>65</v>
      </c>
      <c r="E81">
        <f t="shared" si="2"/>
        <v>130</v>
      </c>
      <c r="F81" s="28">
        <f t="shared" si="3"/>
        <v>1.6</v>
      </c>
      <c r="H81" s="28">
        <f t="shared" si="4"/>
        <v>1.6</v>
      </c>
      <c r="I81" t="s">
        <v>28</v>
      </c>
    </row>
    <row r="83" spans="4:9" x14ac:dyDescent="0.3">
      <c r="E83" s="13" t="s">
        <v>35</v>
      </c>
      <c r="F83" s="38">
        <f>VLOOKUP(I2,D78:H81,5)</f>
        <v>0.24615384615384617</v>
      </c>
      <c r="G83" t="s">
        <v>28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 Peyron</dc:creator>
  <cp:lastModifiedBy>Grégory Peyron</cp:lastModifiedBy>
  <dcterms:created xsi:type="dcterms:W3CDTF">2015-06-05T18:19:34Z</dcterms:created>
  <dcterms:modified xsi:type="dcterms:W3CDTF">2020-04-18T11:36:40Z</dcterms:modified>
</cp:coreProperties>
</file>